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490" activeTab="0"/>
  </bookViews>
  <sheets>
    <sheet name="Prologue" sheetId="1" r:id="rId1"/>
    <sheet name="Single Height" sheetId="2" r:id="rId2"/>
    <sheet name="Hi Lo" sheetId="3" r:id="rId3"/>
  </sheets>
  <definedNames/>
  <calcPr fullCalcOnLoad="1"/>
</workbook>
</file>

<file path=xl/sharedStrings.xml><?xml version="1.0" encoding="utf-8"?>
<sst xmlns="http://schemas.openxmlformats.org/spreadsheetml/2006/main" count="108" uniqueCount="60">
  <si>
    <t xml:space="preserve">SAGMILLING.COM </t>
  </si>
  <si>
    <t>Lifter Geometry Calculation</t>
  </si>
  <si>
    <t>Determination of effective mill diameter</t>
  </si>
  <si>
    <t>for a given set of "top hat" lifters</t>
  </si>
  <si>
    <t>INSTRUCTIONS:</t>
  </si>
  <si>
    <t>Select the style of lifter to be examined and then fill in the</t>
  </si>
  <si>
    <t>data contained in the YELLOW cells.  All other values</t>
  </si>
  <si>
    <t>are calculated and are not available for editing.</t>
  </si>
  <si>
    <t>Hi-Hi 'Top Hat' Lifter</t>
  </si>
  <si>
    <t>Hi Lo 'Top Hat' Lifter</t>
  </si>
  <si>
    <t>REVISION:</t>
  </si>
  <si>
    <t>This is revision 1.1 of the calculation, written Nov 23, 2001</t>
  </si>
  <si>
    <t>by Alex Doll.</t>
  </si>
  <si>
    <t>PURPOSE:</t>
  </si>
  <si>
    <t>To determine an effective mill inside diameter for use</t>
  </si>
  <si>
    <t>in mill volume and critical speed calculations.</t>
  </si>
  <si>
    <t>METHOD:</t>
  </si>
  <si>
    <t>Determine the cross sectional area of the "cone" portion</t>
  </si>
  <si>
    <t>of the lifter and calculate a corresponding mill diameter</t>
  </si>
  <si>
    <t>compensation for that cone.</t>
  </si>
  <si>
    <t>ASSUMPTIONS:</t>
  </si>
  <si>
    <t>No radial component to the liner shapes is assumed.</t>
  </si>
  <si>
    <t>All dimensions are modelled as rectangles and</t>
  </si>
  <si>
    <t>quadralaterals.  Very small diameter mills with large</t>
  </si>
  <si>
    <t>liners will not be modelled effectively by these</t>
  </si>
  <si>
    <t>assumptions.</t>
  </si>
  <si>
    <t>LINER DESCRIPTION:</t>
  </si>
  <si>
    <t>hi-hi</t>
  </si>
  <si>
    <t>foot mill diameter</t>
  </si>
  <si>
    <t>(inside shell)</t>
  </si>
  <si>
    <t>rows of lifters</t>
  </si>
  <si>
    <t>area  =</t>
  </si>
  <si>
    <t>x</t>
  </si>
  <si>
    <t>+</t>
  </si>
  <si>
    <t>tan</t>
  </si>
  <si>
    <t>=</t>
  </si>
  <si>
    <r>
      <t>in</t>
    </r>
    <r>
      <rPr>
        <vertAlign val="superscript"/>
        <sz val="10"/>
        <rFont val="Arial"/>
        <family val="2"/>
      </rPr>
      <t>2</t>
    </r>
  </si>
  <si>
    <t>Eqv Thick</t>
  </si>
  <si>
    <t>in</t>
  </si>
  <si>
    <t>pi x</t>
  </si>
  <si>
    <t>L : H</t>
  </si>
  <si>
    <t>(</t>
  </si>
  <si>
    <t xml:space="preserve">)   / </t>
  </si>
  <si>
    <t>Effect Dia</t>
  </si>
  <si>
    <t>- (</t>
  </si>
  <si>
    <t xml:space="preserve"> ) x</t>
  </si>
  <si>
    <t>/</t>
  </si>
  <si>
    <t>ft</t>
  </si>
  <si>
    <t>m</t>
  </si>
  <si>
    <t>Hi Lo</t>
  </si>
  <si>
    <t>rows of each</t>
  </si>
  <si>
    <t>type of lifter</t>
  </si>
  <si>
    <t>Hi Lifter</t>
  </si>
  <si>
    <t>Lo Lifter</t>
  </si>
  <si>
    <r>
      <t xml:space="preserve">Hi </t>
    </r>
    <r>
      <rPr>
        <sz val="10"/>
        <rFont val="Arial"/>
        <family val="2"/>
      </rPr>
      <t>area  =</t>
    </r>
  </si>
  <si>
    <r>
      <t xml:space="preserve">Lo </t>
    </r>
    <r>
      <rPr>
        <sz val="10"/>
        <rFont val="Arial"/>
        <family val="2"/>
      </rPr>
      <t>area  =</t>
    </r>
  </si>
  <si>
    <t>Eqv Thick(</t>
  </si>
  <si>
    <t>Hi: (</t>
  </si>
  <si>
    <t>Lo: (</t>
  </si>
  <si>
    <t>)  x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</si>
</sst>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.####&quot;''&quot;"/>
    <numFmt numFmtId="166" formatCode="#\°"/>
    <numFmt numFmtId="167" formatCode="#.##&quot;''&quot;"/>
    <numFmt numFmtId="168" formatCode="#.00"/>
    <numFmt numFmtId="169" formatCode="&quot;x &quot;GENERAL"/>
    <numFmt numFmtId="170" formatCode="0.000"/>
    <numFmt numFmtId="171" formatCode="0.00"/>
    <numFmt numFmtId="172" formatCode="GENERAL"/>
    <numFmt numFmtId="173" formatCode="&quot;+ &quot;GENERAL"/>
  </numFmts>
  <fonts count="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7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left"/>
    </xf>
    <xf numFmtId="164" fontId="2" fillId="0" borderId="0" xfId="0" applyFont="1" applyAlignment="1">
      <alignment/>
    </xf>
    <xf numFmtId="164" fontId="0" fillId="2" borderId="0" xfId="0" applyFont="1" applyFill="1" applyAlignment="1">
      <alignment/>
    </xf>
    <xf numFmtId="164" fontId="0" fillId="2" borderId="0" xfId="0" applyFont="1" applyFill="1" applyAlignment="1">
      <alignment horizontal="left"/>
    </xf>
    <xf numFmtId="164" fontId="3" fillId="3" borderId="1" xfId="20" applyNumberFormat="1" applyFont="1" applyFill="1" applyBorder="1" applyAlignment="1" applyProtection="1">
      <alignment horizontal="center" vertical="center"/>
      <protection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0" fillId="0" borderId="0" xfId="0" applyBorder="1" applyAlignment="1">
      <alignment/>
    </xf>
    <xf numFmtId="164" fontId="4" fillId="2" borderId="0" xfId="0" applyFont="1" applyFill="1" applyBorder="1" applyAlignment="1" applyProtection="1">
      <alignment horizontal="left"/>
      <protection locked="0"/>
    </xf>
    <xf numFmtId="164" fontId="2" fillId="2" borderId="0" xfId="0" applyFont="1" applyFill="1" applyBorder="1" applyAlignment="1" applyProtection="1">
      <alignment horizontal="left"/>
      <protection locked="0"/>
    </xf>
    <xf numFmtId="164" fontId="0" fillId="2" borderId="0" xfId="0" applyFill="1" applyAlignment="1" applyProtection="1">
      <alignment/>
      <protection locked="0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5" fillId="2" borderId="3" xfId="0" applyNumberFormat="1" applyFont="1" applyFill="1" applyBorder="1" applyAlignment="1" applyProtection="1">
      <alignment horizontal="center"/>
      <protection locked="0"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5" fontId="5" fillId="2" borderId="0" xfId="0" applyNumberFormat="1" applyFont="1" applyFill="1" applyBorder="1" applyAlignment="1" applyProtection="1">
      <alignment horizontal="center"/>
      <protection locked="0"/>
    </xf>
    <xf numFmtId="166" fontId="5" fillId="2" borderId="0" xfId="0" applyNumberFormat="1" applyFont="1" applyFill="1" applyBorder="1" applyAlignment="1" applyProtection="1">
      <alignment horizontal="center"/>
      <protection locked="0"/>
    </xf>
    <xf numFmtId="164" fontId="0" fillId="0" borderId="7" xfId="0" applyBorder="1" applyAlignment="1">
      <alignment/>
    </xf>
    <xf numFmtId="167" fontId="5" fillId="0" borderId="0" xfId="0" applyNumberFormat="1" applyFont="1" applyFill="1" applyBorder="1" applyAlignment="1">
      <alignment horizontal="left"/>
    </xf>
    <xf numFmtId="165" fontId="5" fillId="2" borderId="7" xfId="0" applyNumberFormat="1" applyFont="1" applyFill="1" applyBorder="1" applyAlignment="1" applyProtection="1">
      <alignment horizontal="center"/>
      <protection locked="0"/>
    </xf>
    <xf numFmtId="167" fontId="5" fillId="0" borderId="0" xfId="0" applyNumberFormat="1" applyFont="1" applyFill="1" applyBorder="1" applyAlignment="1">
      <alignment horizontal="center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ont="1" applyFill="1" applyAlignment="1">
      <alignment horizontal="left"/>
    </xf>
    <xf numFmtId="168" fontId="0" fillId="0" borderId="9" xfId="0" applyNumberFormat="1" applyFill="1" applyBorder="1" applyAlignment="1">
      <alignment/>
    </xf>
    <xf numFmtId="164" fontId="0" fillId="0" borderId="9" xfId="0" applyFont="1" applyFill="1" applyBorder="1" applyAlignment="1">
      <alignment horizontal="right"/>
    </xf>
    <xf numFmtId="166" fontId="0" fillId="0" borderId="9" xfId="0" applyNumberFormat="1" applyFill="1" applyBorder="1" applyAlignment="1">
      <alignment horizontal="left"/>
    </xf>
    <xf numFmtId="169" fontId="0" fillId="0" borderId="9" xfId="0" applyNumberFormat="1" applyFill="1" applyBorder="1" applyAlignment="1">
      <alignment/>
    </xf>
    <xf numFmtId="169" fontId="0" fillId="0" borderId="9" xfId="0" applyNumberFormat="1" applyBorder="1" applyAlignment="1">
      <alignment/>
    </xf>
    <xf numFmtId="170" fontId="5" fillId="0" borderId="0" xfId="0" applyNumberFormat="1" applyFont="1" applyAlignment="1">
      <alignment/>
    </xf>
    <xf numFmtId="164" fontId="0" fillId="0" borderId="0" xfId="0" applyFill="1" applyAlignment="1">
      <alignment/>
    </xf>
    <xf numFmtId="164" fontId="5" fillId="0" borderId="0" xfId="0" applyFont="1" applyAlignment="1">
      <alignment/>
    </xf>
    <xf numFmtId="164" fontId="0" fillId="0" borderId="9" xfId="0" applyFill="1" applyBorder="1" applyAlignment="1">
      <alignment/>
    </xf>
    <xf numFmtId="164" fontId="0" fillId="0" borderId="9" xfId="0" applyFont="1" applyFill="1" applyBorder="1" applyAlignment="1">
      <alignment horizontal="center"/>
    </xf>
    <xf numFmtId="168" fontId="0" fillId="0" borderId="0" xfId="0" applyNumberFormat="1" applyFont="1" applyFill="1" applyAlignment="1">
      <alignment horizontal="right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 horizontal="right"/>
    </xf>
    <xf numFmtId="164" fontId="0" fillId="0" borderId="0" xfId="0" applyFont="1" applyFill="1" applyAlignment="1">
      <alignment horizontal="left"/>
    </xf>
    <xf numFmtId="169" fontId="0" fillId="0" borderId="0" xfId="0" applyNumberFormat="1" applyFill="1" applyAlignment="1">
      <alignment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171" fontId="5" fillId="0" borderId="0" xfId="0" applyNumberFormat="1" applyFont="1" applyAlignment="1">
      <alignment/>
    </xf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5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5" fillId="0" borderId="0" xfId="0" applyNumberFormat="1" applyFont="1" applyAlignment="1">
      <alignment/>
    </xf>
    <xf numFmtId="167" fontId="5" fillId="2" borderId="3" xfId="0" applyNumberFormat="1" applyFont="1" applyFill="1" applyBorder="1" applyAlignment="1" applyProtection="1">
      <alignment horizontal="center"/>
      <protection locked="0"/>
    </xf>
    <xf numFmtId="167" fontId="5" fillId="2" borderId="0" xfId="0" applyNumberFormat="1" applyFont="1" applyFill="1" applyBorder="1" applyAlignment="1" applyProtection="1">
      <alignment horizontal="center"/>
      <protection locked="0"/>
    </xf>
    <xf numFmtId="167" fontId="0" fillId="0" borderId="6" xfId="0" applyNumberFormat="1" applyBorder="1" applyAlignment="1">
      <alignment/>
    </xf>
    <xf numFmtId="166" fontId="5" fillId="2" borderId="0" xfId="0" applyNumberFormat="1" applyFont="1" applyFill="1" applyBorder="1" applyAlignment="1">
      <alignment horizontal="center"/>
    </xf>
    <xf numFmtId="167" fontId="0" fillId="0" borderId="0" xfId="0" applyNumberFormat="1" applyBorder="1" applyAlignment="1">
      <alignment/>
    </xf>
    <xf numFmtId="167" fontId="5" fillId="2" borderId="6" xfId="0" applyNumberFormat="1" applyFont="1" applyFill="1" applyBorder="1" applyAlignment="1" applyProtection="1">
      <alignment horizontal="left"/>
      <protection locked="0"/>
    </xf>
    <xf numFmtId="164" fontId="7" fillId="4" borderId="0" xfId="0" applyFont="1" applyFill="1" applyBorder="1" applyAlignment="1">
      <alignment horizontal="center"/>
    </xf>
    <xf numFmtId="166" fontId="0" fillId="0" borderId="9" xfId="0" applyNumberFormat="1" applyFill="1" applyBorder="1" applyAlignment="1">
      <alignment/>
    </xf>
    <xf numFmtId="164" fontId="8" fillId="0" borderId="0" xfId="0" applyNumberFormat="1" applyFont="1" applyAlignment="1">
      <alignment/>
    </xf>
    <xf numFmtId="170" fontId="5" fillId="0" borderId="9" xfId="0" applyNumberFormat="1" applyFont="1" applyFill="1" applyBorder="1" applyAlignment="1">
      <alignment/>
    </xf>
    <xf numFmtId="173" fontId="5" fillId="0" borderId="9" xfId="0" applyNumberFormat="1" applyFont="1" applyFill="1" applyBorder="1" applyAlignment="1">
      <alignment/>
    </xf>
    <xf numFmtId="164" fontId="0" fillId="0" borderId="9" xfId="0" applyFont="1" applyFill="1" applyBorder="1" applyAlignment="1">
      <alignment horizontal="left"/>
    </xf>
    <xf numFmtId="164" fontId="5" fillId="0" borderId="0" xfId="0" applyFont="1" applyFill="1" applyAlignment="1">
      <alignment/>
    </xf>
    <xf numFmtId="168" fontId="0" fillId="0" borderId="0" xfId="0" applyNumberFormat="1" applyAlignment="1">
      <alignment horizontal="center"/>
    </xf>
    <xf numFmtId="171" fontId="8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7</xdr:row>
      <xdr:rowOff>123825</xdr:rowOff>
    </xdr:from>
    <xdr:to>
      <xdr:col>9</xdr:col>
      <xdr:colOff>352425</xdr:colOff>
      <xdr:row>18</xdr:row>
      <xdr:rowOff>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285875"/>
          <a:ext cx="1676400" cy="1657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11</xdr:row>
      <xdr:rowOff>104775</xdr:rowOff>
    </xdr:from>
    <xdr:to>
      <xdr:col>12</xdr:col>
      <xdr:colOff>352425</xdr:colOff>
      <xdr:row>22</xdr:row>
      <xdr:rowOff>9525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1914525"/>
          <a:ext cx="1676400" cy="1685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276225</xdr:colOff>
      <xdr:row>11</xdr:row>
      <xdr:rowOff>114300</xdr:rowOff>
    </xdr:from>
    <xdr:to>
      <xdr:col>5</xdr:col>
      <xdr:colOff>352425</xdr:colOff>
      <xdr:row>22</xdr:row>
      <xdr:rowOff>0</xdr:rowOff>
    </xdr:to>
    <xdr:pic>
      <xdr:nvPicPr>
        <xdr:cNvPr id="2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924050"/>
          <a:ext cx="1676400" cy="1666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33"/>
  <sheetViews>
    <sheetView showGridLines="0" tabSelected="1" workbookViewId="0" topLeftCell="A1">
      <selection activeCell="D15" sqref="D15"/>
    </sheetView>
  </sheetViews>
  <sheetFormatPr defaultColWidth="9.140625" defaultRowHeight="12.75"/>
  <sheetData>
    <row r="4" ht="15">
      <c r="B4" s="1" t="s">
        <v>0</v>
      </c>
    </row>
    <row r="6" ht="12.75">
      <c r="D6" s="2" t="s">
        <v>1</v>
      </c>
    </row>
    <row r="7" ht="12.75">
      <c r="D7" t="s">
        <v>2</v>
      </c>
    </row>
    <row r="8" ht="12.75">
      <c r="D8" t="s">
        <v>3</v>
      </c>
    </row>
    <row r="11" spans="2:9" ht="12.75">
      <c r="B11" s="3" t="s">
        <v>4</v>
      </c>
      <c r="D11" s="4" t="s">
        <v>5</v>
      </c>
      <c r="E11" s="4"/>
      <c r="F11" s="4"/>
      <c r="G11" s="4"/>
      <c r="H11" s="4"/>
      <c r="I11" s="4"/>
    </row>
    <row r="12" spans="4:9" ht="12.75">
      <c r="D12" s="5" t="s">
        <v>6</v>
      </c>
      <c r="E12" s="4"/>
      <c r="F12" s="4"/>
      <c r="G12" s="4"/>
      <c r="H12" s="4"/>
      <c r="I12" s="4"/>
    </row>
    <row r="13" spans="4:9" ht="12.75">
      <c r="D13" s="4" t="s">
        <v>7</v>
      </c>
      <c r="E13" s="4"/>
      <c r="F13" s="4"/>
      <c r="G13" s="4"/>
      <c r="H13" s="4"/>
      <c r="I13" s="4"/>
    </row>
    <row r="15" spans="4:8" ht="20.25" customHeight="1">
      <c r="D15" s="6" t="s">
        <v>8</v>
      </c>
      <c r="E15" s="6"/>
      <c r="G15" s="6" t="s">
        <v>9</v>
      </c>
      <c r="H15" s="6"/>
    </row>
    <row r="17" spans="2:4" ht="12.75">
      <c r="B17" s="3" t="s">
        <v>10</v>
      </c>
      <c r="D17" s="2" t="s">
        <v>11</v>
      </c>
    </row>
    <row r="18" ht="12.75">
      <c r="D18" t="s">
        <v>12</v>
      </c>
    </row>
    <row r="21" spans="2:4" ht="12.75">
      <c r="B21" s="7" t="s">
        <v>13</v>
      </c>
      <c r="D21" t="s">
        <v>14</v>
      </c>
    </row>
    <row r="22" ht="12.75">
      <c r="D22" t="s">
        <v>15</v>
      </c>
    </row>
    <row r="25" spans="2:4" ht="12.75">
      <c r="B25" s="7" t="s">
        <v>16</v>
      </c>
      <c r="D25" t="s">
        <v>17</v>
      </c>
    </row>
    <row r="26" ht="12.75">
      <c r="D26" t="s">
        <v>18</v>
      </c>
    </row>
    <row r="27" ht="12.75">
      <c r="D27" t="s">
        <v>19</v>
      </c>
    </row>
    <row r="29" spans="2:4" ht="12.75">
      <c r="B29" s="3" t="s">
        <v>20</v>
      </c>
      <c r="D29" t="s">
        <v>21</v>
      </c>
    </row>
    <row r="30" ht="12.75">
      <c r="D30" t="s">
        <v>22</v>
      </c>
    </row>
    <row r="31" ht="12.75">
      <c r="D31" s="2" t="s">
        <v>23</v>
      </c>
    </row>
    <row r="32" ht="12.75">
      <c r="D32" t="s">
        <v>24</v>
      </c>
    </row>
    <row r="33" ht="12.75">
      <c r="D33" t="s">
        <v>25</v>
      </c>
    </row>
  </sheetData>
  <sheetProtection sheet="1"/>
  <mergeCells count="2">
    <mergeCell ref="D15:E15"/>
    <mergeCell ref="G15:H15"/>
  </mergeCells>
  <hyperlinks>
    <hyperlink ref="D15" location="Single Height!A1" display="Hi-Hi 'Top Hat' Lifter"/>
    <hyperlink ref="G15" location="Hi Lo!A1" display="Hi Lo 'Top Hat' Lifter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0"/>
  <sheetViews>
    <sheetView showGridLines="0" workbookViewId="0" topLeftCell="A1">
      <selection activeCell="A1" sqref="A1"/>
    </sheetView>
  </sheetViews>
  <sheetFormatPr defaultColWidth="9.140625" defaultRowHeight="12.75"/>
  <cols>
    <col min="2" max="13" width="5.7109375" style="0" customWidth="1"/>
    <col min="14" max="14" width="5.421875" style="0" customWidth="1"/>
  </cols>
  <sheetData>
    <row r="2" spans="2:7" ht="15">
      <c r="B2" s="1" t="s">
        <v>0</v>
      </c>
      <c r="G2" s="2" t="s">
        <v>1</v>
      </c>
    </row>
    <row r="3" ht="12.75">
      <c r="G3" t="s">
        <v>2</v>
      </c>
    </row>
    <row r="4" ht="12.75">
      <c r="G4" t="s">
        <v>3</v>
      </c>
    </row>
    <row r="6" spans="1:9" ht="12.75">
      <c r="A6" s="8" t="s">
        <v>26</v>
      </c>
      <c r="B6" s="9"/>
      <c r="C6" s="9"/>
      <c r="D6" s="10" t="s">
        <v>27</v>
      </c>
      <c r="E6" s="11"/>
      <c r="F6" s="12"/>
      <c r="G6" s="12"/>
      <c r="H6" s="12"/>
      <c r="I6" s="12"/>
    </row>
    <row r="8" spans="1:11" ht="12.75">
      <c r="A8" s="12">
        <v>16.5</v>
      </c>
      <c r="B8" s="2" t="s">
        <v>28</v>
      </c>
      <c r="F8" s="13"/>
      <c r="G8" s="14"/>
      <c r="H8" s="15">
        <v>6</v>
      </c>
      <c r="I8" s="14"/>
      <c r="J8" s="14"/>
      <c r="K8" s="16"/>
    </row>
    <row r="9" spans="2:11" ht="12.75">
      <c r="B9" s="2" t="s">
        <v>29</v>
      </c>
      <c r="F9" s="17"/>
      <c r="G9" s="9"/>
      <c r="H9" s="9"/>
      <c r="I9" s="9"/>
      <c r="J9" s="9"/>
      <c r="K9" s="18"/>
    </row>
    <row r="10" spans="6:11" ht="12.75">
      <c r="F10" s="17"/>
      <c r="G10" s="9"/>
      <c r="H10" s="9"/>
      <c r="I10" s="9"/>
      <c r="J10" s="9"/>
      <c r="K10" s="18"/>
    </row>
    <row r="11" spans="1:11" ht="12.75">
      <c r="A11" s="12">
        <v>40</v>
      </c>
      <c r="B11" s="2" t="s">
        <v>30</v>
      </c>
      <c r="F11" s="17"/>
      <c r="G11" s="9"/>
      <c r="H11" s="9"/>
      <c r="I11" s="9"/>
      <c r="J11" s="19">
        <v>6</v>
      </c>
      <c r="K11" s="18"/>
    </row>
    <row r="12" spans="6:11" ht="12.75">
      <c r="F12" s="17"/>
      <c r="G12" s="9"/>
      <c r="H12" s="9"/>
      <c r="I12" s="20">
        <v>15</v>
      </c>
      <c r="J12" s="9"/>
      <c r="K12" s="18"/>
    </row>
    <row r="13" spans="6:11" ht="12.75">
      <c r="F13" s="17"/>
      <c r="G13" s="9"/>
      <c r="H13" s="9"/>
      <c r="I13" s="9"/>
      <c r="J13" s="9"/>
      <c r="K13" s="21"/>
    </row>
    <row r="14" spans="6:11" ht="12.75">
      <c r="F14" s="17"/>
      <c r="G14" s="9"/>
      <c r="H14" s="22">
        <f>TAN(I12/180*PI())*J11</f>
        <v>1.6076951545867362</v>
      </c>
      <c r="I14" s="9"/>
      <c r="J14" s="9"/>
      <c r="K14" s="23">
        <v>3</v>
      </c>
    </row>
    <row r="15" spans="6:11" ht="12.75">
      <c r="F15" s="17"/>
      <c r="G15" s="9"/>
      <c r="H15" s="9"/>
      <c r="I15" s="9"/>
      <c r="J15" s="9"/>
      <c r="K15" s="18"/>
    </row>
    <row r="16" spans="6:11" ht="12.75">
      <c r="F16" s="17"/>
      <c r="G16" s="9"/>
      <c r="H16" s="9"/>
      <c r="I16" s="9"/>
      <c r="J16" s="9"/>
      <c r="K16" s="18"/>
    </row>
    <row r="17" spans="6:11" ht="12.75">
      <c r="F17" s="17"/>
      <c r="G17" s="9"/>
      <c r="H17" s="24">
        <f>TAN(I12/180*PI())*J11*2+H8</f>
        <v>9.215390309173472</v>
      </c>
      <c r="I17" s="9"/>
      <c r="J17" s="9"/>
      <c r="K17" s="18"/>
    </row>
    <row r="18" spans="6:11" ht="12.75">
      <c r="F18" s="17"/>
      <c r="G18" s="9"/>
      <c r="H18" s="19">
        <v>18.1</v>
      </c>
      <c r="I18" s="9"/>
      <c r="J18" s="9"/>
      <c r="K18" s="18"/>
    </row>
    <row r="19" spans="6:11" ht="12.75">
      <c r="F19" s="25"/>
      <c r="G19" s="26"/>
      <c r="H19" s="26"/>
      <c r="I19" s="26"/>
      <c r="J19" s="26"/>
      <c r="K19" s="27"/>
    </row>
    <row r="20" spans="6:11" ht="12.75">
      <c r="F20" s="9"/>
      <c r="G20" s="9"/>
      <c r="H20" s="9"/>
      <c r="I20" s="9"/>
      <c r="J20" s="9"/>
      <c r="K20" s="9"/>
    </row>
    <row r="21" spans="1:14" ht="12.75">
      <c r="A21" s="2" t="s">
        <v>31</v>
      </c>
      <c r="B21" s="28">
        <f>+H8</f>
        <v>6</v>
      </c>
      <c r="C21" s="28" t="s">
        <v>32</v>
      </c>
      <c r="D21" s="28">
        <f>+J11</f>
        <v>6</v>
      </c>
      <c r="E21" s="29" t="s">
        <v>33</v>
      </c>
      <c r="F21" s="30">
        <f>+J11</f>
        <v>6</v>
      </c>
      <c r="G21" s="31" t="s">
        <v>34</v>
      </c>
      <c r="H21" s="32">
        <f>+I12</f>
        <v>15</v>
      </c>
      <c r="I21" s="33">
        <v>2</v>
      </c>
      <c r="J21" s="34">
        <f>+J11</f>
        <v>6</v>
      </c>
      <c r="K21" s="9"/>
      <c r="L21" t="s">
        <v>35</v>
      </c>
      <c r="M21" s="35">
        <f>+B21*D21+F21*TAN(H21/180*PI())*I21*J21/H22</f>
        <v>45.646170927520416</v>
      </c>
      <c r="N21" s="2" t="s">
        <v>36</v>
      </c>
    </row>
    <row r="22" spans="2:13" ht="12.75">
      <c r="B22" s="36"/>
      <c r="C22" s="36"/>
      <c r="D22" s="36"/>
      <c r="E22" s="36"/>
      <c r="F22" s="36"/>
      <c r="G22" s="36"/>
      <c r="H22" s="36">
        <v>2</v>
      </c>
      <c r="I22" s="36"/>
      <c r="J22" s="36"/>
      <c r="K22" s="36"/>
      <c r="M22" s="37"/>
    </row>
    <row r="23" spans="4:13" ht="12.75">
      <c r="D23" s="36"/>
      <c r="E23" s="36"/>
      <c r="F23" s="36"/>
      <c r="G23" s="36"/>
      <c r="H23" s="36"/>
      <c r="I23" s="36"/>
      <c r="J23" s="36"/>
      <c r="K23" s="36"/>
      <c r="M23" s="37"/>
    </row>
    <row r="24" spans="1:14" ht="12.75">
      <c r="A24" t="s">
        <v>37</v>
      </c>
      <c r="B24" s="36"/>
      <c r="C24" s="38">
        <f>+M21</f>
        <v>45.646170927520416</v>
      </c>
      <c r="D24" s="39" t="s">
        <v>32</v>
      </c>
      <c r="E24" s="38">
        <f>+A11</f>
        <v>40</v>
      </c>
      <c r="F24" s="40" t="s">
        <v>33</v>
      </c>
      <c r="G24" s="28">
        <f>+K14</f>
        <v>3</v>
      </c>
      <c r="H24" s="41" t="s">
        <v>35</v>
      </c>
      <c r="I24" s="36">
        <f>+C24*E24/(PI()*D25*E25)</f>
        <v>3.02700572347185</v>
      </c>
      <c r="J24" s="42" t="s">
        <v>33</v>
      </c>
      <c r="K24" s="36">
        <f>+G24</f>
        <v>3</v>
      </c>
      <c r="L24" t="s">
        <v>35</v>
      </c>
      <c r="M24" s="35">
        <f>+I24+K24</f>
        <v>6.02700572347185</v>
      </c>
      <c r="N24" t="s">
        <v>38</v>
      </c>
    </row>
    <row r="25" spans="2:11" ht="12.75">
      <c r="B25" s="36"/>
      <c r="C25" s="43" t="s">
        <v>39</v>
      </c>
      <c r="D25" s="36">
        <f>+A8-(2*K14/12)</f>
        <v>16</v>
      </c>
      <c r="E25" s="44">
        <v>12</v>
      </c>
      <c r="F25" s="28"/>
      <c r="G25" s="28"/>
      <c r="H25" s="36"/>
      <c r="I25" s="36"/>
      <c r="J25" s="36"/>
      <c r="K25" s="36"/>
    </row>
    <row r="26" spans="2:11" ht="12.75">
      <c r="B26" s="36"/>
      <c r="C26" s="36"/>
      <c r="D26" s="36"/>
      <c r="E26" s="36"/>
      <c r="F26" s="28"/>
      <c r="G26" s="28"/>
      <c r="H26" s="36"/>
      <c r="I26" s="36"/>
      <c r="J26" s="36"/>
      <c r="K26" s="36"/>
    </row>
    <row r="27" spans="1:13" ht="12.75">
      <c r="A27" t="s">
        <v>40</v>
      </c>
      <c r="B27" s="45" t="s">
        <v>41</v>
      </c>
      <c r="C27" s="46">
        <f>+H18</f>
        <v>18.1</v>
      </c>
      <c r="D27" s="47">
        <f>-H17</f>
        <v>-9.215390309173472</v>
      </c>
      <c r="E27" t="s">
        <v>42</v>
      </c>
      <c r="F27" s="48">
        <f>+J11</f>
        <v>6</v>
      </c>
      <c r="G27" s="48"/>
      <c r="L27" t="s">
        <v>35</v>
      </c>
      <c r="M27" s="49">
        <f>+(C27+D27)/F27</f>
        <v>1.4807682818044217</v>
      </c>
    </row>
    <row r="29" spans="1:14" ht="12.75">
      <c r="A29" t="s">
        <v>43</v>
      </c>
      <c r="B29" s="50">
        <f>+A8</f>
        <v>16.5</v>
      </c>
      <c r="C29" s="51" t="s">
        <v>44</v>
      </c>
      <c r="D29" s="52">
        <f>+I24</f>
        <v>3.02700572347185</v>
      </c>
      <c r="E29" s="53" t="s">
        <v>33</v>
      </c>
      <c r="F29" s="9">
        <f>+K24</f>
        <v>3</v>
      </c>
      <c r="G29" s="2" t="s">
        <v>45</v>
      </c>
      <c r="H29">
        <v>2</v>
      </c>
      <c r="I29" s="51" t="s">
        <v>46</v>
      </c>
      <c r="J29">
        <v>12</v>
      </c>
      <c r="L29" s="2" t="s">
        <v>35</v>
      </c>
      <c r="M29" s="54">
        <f>+B29-(D29+F29)*H29/J29</f>
        <v>15.495499046088025</v>
      </c>
      <c r="N29" t="s">
        <v>47</v>
      </c>
    </row>
    <row r="30" spans="13:14" ht="12.75">
      <c r="M30" s="54">
        <f>+M29*0.3048</f>
        <v>4.72302810924763</v>
      </c>
      <c r="N30" t="s">
        <v>48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9"/>
  <sheetViews>
    <sheetView showGridLines="0" workbookViewId="0" topLeftCell="A1">
      <selection activeCell="A1" sqref="A1"/>
    </sheetView>
  </sheetViews>
  <sheetFormatPr defaultColWidth="9.140625" defaultRowHeight="12.75"/>
  <cols>
    <col min="2" max="15" width="6.00390625" style="0" customWidth="1"/>
  </cols>
  <sheetData>
    <row r="2" spans="2:7" ht="15">
      <c r="B2" s="1" t="s">
        <v>0</v>
      </c>
      <c r="G2" s="2" t="s">
        <v>1</v>
      </c>
    </row>
    <row r="3" ht="12.75">
      <c r="G3" t="s">
        <v>2</v>
      </c>
    </row>
    <row r="4" ht="12.75">
      <c r="G4" t="s">
        <v>3</v>
      </c>
    </row>
    <row r="6" spans="1:9" ht="12.75">
      <c r="A6" s="8" t="s">
        <v>26</v>
      </c>
      <c r="B6" s="9"/>
      <c r="C6" s="9"/>
      <c r="D6" s="10" t="s">
        <v>49</v>
      </c>
      <c r="E6" s="11"/>
      <c r="F6" s="12"/>
      <c r="G6" s="12"/>
      <c r="H6" s="12"/>
      <c r="I6" s="12"/>
    </row>
    <row r="8" spans="1:7" ht="12.75">
      <c r="A8" s="12">
        <v>16</v>
      </c>
      <c r="B8" s="2" t="s">
        <v>28</v>
      </c>
      <c r="F8" s="12">
        <v>20</v>
      </c>
      <c r="G8" s="2" t="s">
        <v>50</v>
      </c>
    </row>
    <row r="9" spans="2:7" ht="12.75">
      <c r="B9" s="2" t="s">
        <v>29</v>
      </c>
      <c r="G9" s="2" t="s">
        <v>51</v>
      </c>
    </row>
    <row r="12" spans="2:14" ht="12.75">
      <c r="B12" s="13"/>
      <c r="C12" s="14"/>
      <c r="D12" s="55">
        <v>4.5</v>
      </c>
      <c r="E12" s="14"/>
      <c r="F12" s="14"/>
      <c r="G12" s="16"/>
      <c r="I12" s="13"/>
      <c r="J12" s="14"/>
      <c r="K12" s="55">
        <v>7.3</v>
      </c>
      <c r="L12" s="14"/>
      <c r="M12" s="14"/>
      <c r="N12" s="16"/>
    </row>
    <row r="13" spans="2:14" ht="12.75">
      <c r="B13" s="17"/>
      <c r="C13" s="9"/>
      <c r="D13" s="9"/>
      <c r="E13" s="9"/>
      <c r="F13" s="9"/>
      <c r="G13" s="18"/>
      <c r="I13" s="17"/>
      <c r="J13" s="9"/>
      <c r="K13" s="9"/>
      <c r="L13" s="9"/>
      <c r="M13" s="9"/>
      <c r="N13" s="18"/>
    </row>
    <row r="14" spans="2:14" ht="12.75">
      <c r="B14" s="17"/>
      <c r="C14" s="9"/>
      <c r="D14" s="9"/>
      <c r="E14" s="9"/>
      <c r="F14" s="9"/>
      <c r="G14" s="18"/>
      <c r="I14" s="17"/>
      <c r="J14" s="9"/>
      <c r="K14" s="9"/>
      <c r="L14" s="9"/>
      <c r="M14" s="9"/>
      <c r="N14" s="18"/>
    </row>
    <row r="15" spans="2:14" ht="12.75">
      <c r="B15" s="17"/>
      <c r="C15" s="9"/>
      <c r="D15" s="9"/>
      <c r="E15" s="9"/>
      <c r="F15" s="56">
        <v>6</v>
      </c>
      <c r="G15" s="57"/>
      <c r="I15" s="17"/>
      <c r="J15" s="9"/>
      <c r="K15" s="9"/>
      <c r="L15" s="9"/>
      <c r="M15" s="56">
        <v>3</v>
      </c>
      <c r="N15" s="57"/>
    </row>
    <row r="16" spans="2:14" ht="12.75">
      <c r="B16" s="17"/>
      <c r="C16" s="9"/>
      <c r="D16" s="9"/>
      <c r="E16" s="58">
        <v>30</v>
      </c>
      <c r="F16" s="59"/>
      <c r="G16" s="57"/>
      <c r="I16" s="17"/>
      <c r="J16" s="9"/>
      <c r="K16" s="9"/>
      <c r="L16" s="20">
        <v>30</v>
      </c>
      <c r="M16" s="59"/>
      <c r="N16" s="57"/>
    </row>
    <row r="17" spans="2:14" ht="12.75">
      <c r="B17" s="17"/>
      <c r="C17" s="9"/>
      <c r="D17" s="9"/>
      <c r="E17" s="9"/>
      <c r="F17" s="59"/>
      <c r="G17" s="57"/>
      <c r="I17" s="17"/>
      <c r="J17" s="9"/>
      <c r="K17" s="9"/>
      <c r="L17" s="9"/>
      <c r="M17" s="59"/>
      <c r="N17" s="57"/>
    </row>
    <row r="18" spans="2:14" ht="12.75">
      <c r="B18" s="17"/>
      <c r="C18" s="9"/>
      <c r="D18" s="22">
        <f>TAN(E16/180*PI())*F15</f>
        <v>3.4641016151377544</v>
      </c>
      <c r="E18" s="9"/>
      <c r="F18" s="59"/>
      <c r="G18" s="60">
        <v>3</v>
      </c>
      <c r="I18" s="17"/>
      <c r="J18" s="9"/>
      <c r="K18" s="22">
        <f>TAN(L16/180*PI())*M15</f>
        <v>1.7320508075688772</v>
      </c>
      <c r="L18" s="9"/>
      <c r="M18" s="59"/>
      <c r="N18" s="60">
        <v>3</v>
      </c>
    </row>
    <row r="19" spans="2:14" ht="12.75">
      <c r="B19" s="17"/>
      <c r="C19" s="9"/>
      <c r="D19" s="9"/>
      <c r="E19" s="9"/>
      <c r="F19" s="9"/>
      <c r="G19" s="18"/>
      <c r="I19" s="17"/>
      <c r="J19" s="9"/>
      <c r="K19" s="9"/>
      <c r="L19" s="9"/>
      <c r="M19" s="9"/>
      <c r="N19" s="18"/>
    </row>
    <row r="20" spans="2:14" ht="12.75">
      <c r="B20" s="17"/>
      <c r="C20" s="9"/>
      <c r="D20" s="9"/>
      <c r="E20" s="9"/>
      <c r="F20" s="9"/>
      <c r="G20" s="18"/>
      <c r="I20" s="17"/>
      <c r="J20" s="9"/>
      <c r="K20" s="9"/>
      <c r="L20" s="9"/>
      <c r="M20" s="9"/>
      <c r="N20" s="18"/>
    </row>
    <row r="21" spans="2:14" ht="12.75">
      <c r="B21" s="17"/>
      <c r="C21" s="9"/>
      <c r="D21" s="24">
        <f>TAN(E16/180*PI())*F15*2+D12</f>
        <v>11.428203230275509</v>
      </c>
      <c r="E21" s="9"/>
      <c r="F21" s="9"/>
      <c r="G21" s="18"/>
      <c r="I21" s="17"/>
      <c r="J21" s="9"/>
      <c r="K21" s="24">
        <f>TAN(L16/180*PI())*M15*2+K12</f>
        <v>10.764101615137754</v>
      </c>
      <c r="L21" s="9"/>
      <c r="M21" s="9"/>
      <c r="N21" s="18"/>
    </row>
    <row r="22" spans="2:14" ht="12.75">
      <c r="B22" s="17"/>
      <c r="C22" s="9"/>
      <c r="D22" s="19">
        <v>14.76</v>
      </c>
      <c r="E22" s="9"/>
      <c r="F22" s="9"/>
      <c r="G22" s="18"/>
      <c r="I22" s="17"/>
      <c r="J22" s="9"/>
      <c r="K22" s="56">
        <v>14.76</v>
      </c>
      <c r="L22" s="9"/>
      <c r="M22" s="9"/>
      <c r="N22" s="18"/>
    </row>
    <row r="23" spans="2:14" ht="12.75">
      <c r="B23" s="25"/>
      <c r="C23" s="26"/>
      <c r="D23" s="26"/>
      <c r="E23" s="26"/>
      <c r="F23" s="26"/>
      <c r="G23" s="27"/>
      <c r="I23" s="25"/>
      <c r="J23" s="26"/>
      <c r="K23" s="26"/>
      <c r="L23" s="26"/>
      <c r="M23" s="26"/>
      <c r="N23" s="27"/>
    </row>
    <row r="24" spans="2:14" ht="12.75">
      <c r="B24" s="61" t="s">
        <v>52</v>
      </c>
      <c r="C24" s="61"/>
      <c r="D24" s="61"/>
      <c r="E24" s="61"/>
      <c r="F24" s="61"/>
      <c r="G24" s="61"/>
      <c r="I24" s="61" t="s">
        <v>53</v>
      </c>
      <c r="J24" s="61"/>
      <c r="K24" s="61"/>
      <c r="L24" s="61"/>
      <c r="M24" s="61"/>
      <c r="N24" s="61"/>
    </row>
    <row r="26" spans="1:14" ht="12.75">
      <c r="A26" s="7" t="s">
        <v>54</v>
      </c>
      <c r="B26" s="28">
        <f>+F15</f>
        <v>6</v>
      </c>
      <c r="C26" s="28" t="s">
        <v>32</v>
      </c>
      <c r="D26" s="28">
        <f>+D12</f>
        <v>4.5</v>
      </c>
      <c r="E26" s="43" t="s">
        <v>33</v>
      </c>
      <c r="F26" s="38">
        <f>+B26</f>
        <v>6</v>
      </c>
      <c r="G26" s="38" t="s">
        <v>34</v>
      </c>
      <c r="H26" s="62">
        <f>+E16</f>
        <v>30</v>
      </c>
      <c r="I26" s="33">
        <v>2</v>
      </c>
      <c r="J26" s="34">
        <f>+B26</f>
        <v>6</v>
      </c>
      <c r="L26" t="s">
        <v>35</v>
      </c>
      <c r="M26" s="63">
        <f>+B26*D26+F26*TAN(H26/180*PI())*I26*J26/H27</f>
        <v>47.78460969082653</v>
      </c>
      <c r="N26" s="2" t="s">
        <v>36</v>
      </c>
    </row>
    <row r="27" spans="2:13" ht="12.75">
      <c r="B27" s="28"/>
      <c r="C27" s="28"/>
      <c r="D27" s="28"/>
      <c r="E27" s="36"/>
      <c r="F27" s="36"/>
      <c r="G27" s="36"/>
      <c r="H27" s="36">
        <v>2</v>
      </c>
      <c r="I27" s="36"/>
      <c r="M27" s="63"/>
    </row>
    <row r="28" spans="2:13" ht="12.75">
      <c r="B28" s="28"/>
      <c r="C28" s="28"/>
      <c r="D28" s="28"/>
      <c r="E28" s="36"/>
      <c r="F28" s="36"/>
      <c r="G28" s="36"/>
      <c r="H28" s="36"/>
      <c r="I28" s="36"/>
      <c r="M28" s="63"/>
    </row>
    <row r="29" spans="1:14" ht="12.75">
      <c r="A29" s="7" t="s">
        <v>55</v>
      </c>
      <c r="B29" s="28">
        <f>+M15</f>
        <v>3</v>
      </c>
      <c r="C29" s="28" t="s">
        <v>32</v>
      </c>
      <c r="D29" s="28">
        <f>+K12</f>
        <v>7.3</v>
      </c>
      <c r="E29" s="43" t="s">
        <v>33</v>
      </c>
      <c r="F29" s="38">
        <f>+B29</f>
        <v>3</v>
      </c>
      <c r="G29" s="38" t="s">
        <v>34</v>
      </c>
      <c r="H29" s="62">
        <f>+L16</f>
        <v>30</v>
      </c>
      <c r="I29" s="33">
        <v>2</v>
      </c>
      <c r="J29" s="34">
        <f>+B29</f>
        <v>3</v>
      </c>
      <c r="L29" t="s">
        <v>35</v>
      </c>
      <c r="M29" s="63">
        <f>+B29*D29+F29*TAN(H29/180*PI())*I29*J29/H30</f>
        <v>27.09615242270663</v>
      </c>
      <c r="N29" s="2" t="s">
        <v>36</v>
      </c>
    </row>
    <row r="30" spans="2:13" ht="12.75">
      <c r="B30" s="36"/>
      <c r="C30" s="36"/>
      <c r="D30" s="36"/>
      <c r="E30" s="36"/>
      <c r="F30" s="36"/>
      <c r="G30" s="36"/>
      <c r="H30" s="36">
        <f>+H27</f>
        <v>2</v>
      </c>
      <c r="I30" s="36"/>
      <c r="M30" s="63"/>
    </row>
    <row r="31" spans="2:13" ht="12.75">
      <c r="B31" s="36"/>
      <c r="C31" s="36"/>
      <c r="D31" s="36"/>
      <c r="E31" s="36"/>
      <c r="F31" s="36"/>
      <c r="G31" s="36"/>
      <c r="H31" s="36"/>
      <c r="I31" s="36"/>
      <c r="M31" s="63"/>
    </row>
    <row r="32" spans="1:14" ht="12.75">
      <c r="A32" s="2" t="s">
        <v>56</v>
      </c>
      <c r="B32" s="64">
        <f>+M29</f>
        <v>27.09615242270663</v>
      </c>
      <c r="C32" s="65">
        <f>+M26</f>
        <v>47.78460969082653</v>
      </c>
      <c r="D32" s="66" t="s">
        <v>45</v>
      </c>
      <c r="E32" s="38">
        <f>+F8</f>
        <v>20</v>
      </c>
      <c r="F32" s="41" t="s">
        <v>33</v>
      </c>
      <c r="G32" s="28">
        <f>+G18</f>
        <v>3</v>
      </c>
      <c r="H32" s="41" t="s">
        <v>35</v>
      </c>
      <c r="I32" s="67">
        <f>(B32+C32)*E32/(PI()*D33*E33)</f>
        <v>2.5629340715821773</v>
      </c>
      <c r="J32" s="51" t="s">
        <v>33</v>
      </c>
      <c r="K32" s="2">
        <f>+G32</f>
        <v>3</v>
      </c>
      <c r="L32" t="s">
        <v>35</v>
      </c>
      <c r="M32" s="63">
        <f>+I32+K32</f>
        <v>5.562934071582177</v>
      </c>
      <c r="N32" t="s">
        <v>38</v>
      </c>
    </row>
    <row r="33" spans="2:9" ht="12.75">
      <c r="B33" s="36"/>
      <c r="C33" s="43" t="s">
        <v>39</v>
      </c>
      <c r="D33" s="36">
        <f>+A8-(2*G18/12)</f>
        <v>15.5</v>
      </c>
      <c r="E33" s="44">
        <v>12</v>
      </c>
      <c r="F33" s="36"/>
      <c r="G33" s="36"/>
      <c r="H33" s="36"/>
      <c r="I33" s="36"/>
    </row>
    <row r="34" ht="12.75">
      <c r="M34" s="63"/>
    </row>
    <row r="35" spans="1:13" ht="12.75">
      <c r="A35" t="s">
        <v>40</v>
      </c>
      <c r="B35" t="s">
        <v>57</v>
      </c>
      <c r="C35" s="46">
        <f>+D22</f>
        <v>14.76</v>
      </c>
      <c r="D35" s="68">
        <f>-D21</f>
        <v>-11.428203230275509</v>
      </c>
      <c r="E35" s="48" t="s">
        <v>42</v>
      </c>
      <c r="F35" s="48">
        <f>+F15</f>
        <v>6</v>
      </c>
      <c r="L35" t="s">
        <v>35</v>
      </c>
      <c r="M35" s="69">
        <f>+(C35+D35)/F35</f>
        <v>0.5552994616207485</v>
      </c>
    </row>
    <row r="36" spans="2:13" ht="12.75">
      <c r="B36" s="2" t="s">
        <v>58</v>
      </c>
      <c r="C36" s="46">
        <f>+K22</f>
        <v>14.76</v>
      </c>
      <c r="D36" s="68">
        <f>-K21</f>
        <v>-10.764101615137754</v>
      </c>
      <c r="E36" s="48" t="s">
        <v>42</v>
      </c>
      <c r="F36" s="48">
        <f>+M15</f>
        <v>3</v>
      </c>
      <c r="L36" t="s">
        <v>35</v>
      </c>
      <c r="M36" s="69">
        <f>+(C36+D36)/F36</f>
        <v>1.3319661282874151</v>
      </c>
    </row>
    <row r="37" ht="12.75">
      <c r="M37" s="63"/>
    </row>
    <row r="38" spans="1:14" ht="12.75">
      <c r="A38" t="s">
        <v>43</v>
      </c>
      <c r="B38" s="50">
        <f>A8</f>
        <v>16</v>
      </c>
      <c r="C38" s="51" t="s">
        <v>44</v>
      </c>
      <c r="D38" s="52">
        <f>+I32</f>
        <v>2.5629340715821773</v>
      </c>
      <c r="E38" s="53" t="s">
        <v>33</v>
      </c>
      <c r="F38" s="9">
        <f>+K32</f>
        <v>3</v>
      </c>
      <c r="G38" s="2" t="s">
        <v>59</v>
      </c>
      <c r="H38">
        <v>2</v>
      </c>
      <c r="I38" s="51" t="s">
        <v>46</v>
      </c>
      <c r="J38">
        <v>12</v>
      </c>
      <c r="L38" s="2" t="s">
        <v>35</v>
      </c>
      <c r="M38" s="63">
        <f>+B38-(D38+F38)*H38/J38</f>
        <v>15.07284432140297</v>
      </c>
      <c r="N38" t="s">
        <v>47</v>
      </c>
    </row>
    <row r="39" spans="13:14" ht="12.75">
      <c r="M39" s="63">
        <f>+M38*0.3048</f>
        <v>4.594202949163625</v>
      </c>
      <c r="N39" t="s">
        <v>48</v>
      </c>
    </row>
  </sheetData>
  <sheetProtection selectLockedCells="1" selectUnlockedCells="1"/>
  <mergeCells count="2">
    <mergeCell ref="B24:G24"/>
    <mergeCell ref="I24:N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Doll</dc:creator>
  <cp:keywords/>
  <dc:description/>
  <cp:lastModifiedBy>Alex Doll</cp:lastModifiedBy>
  <cp:lastPrinted>2001-11-23T17:48:42Z</cp:lastPrinted>
  <dcterms:created xsi:type="dcterms:W3CDTF">2001-11-23T03:58:20Z</dcterms:created>
  <dcterms:modified xsi:type="dcterms:W3CDTF">2010-03-20T21:01:52Z</dcterms:modified>
  <cp:category/>
  <cp:version/>
  <cp:contentType/>
  <cp:contentStatus/>
  <cp:revision>7</cp:revision>
</cp:coreProperties>
</file>